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31e81b86053b48/Documents/Sarah/PA/"/>
    </mc:Choice>
  </mc:AlternateContent>
  <xr:revisionPtr revIDLastSave="10" documentId="8_{F8D7BC07-DC0C-4E43-BB2A-CBA9754045AA}" xr6:coauthVersionLast="45" xr6:coauthVersionMax="45" xr10:uidLastSave="{6ADCE0F9-4974-43A3-9FC4-788843716742}"/>
  <bookViews>
    <workbookView xWindow="-120" yWindow="-120" windowWidth="29040" windowHeight="15840" xr2:uid="{9847EC59-CA45-4EF6-9590-EB89B44F214B}"/>
  </bookViews>
  <sheets>
    <sheet name="ACCOUNTS" sheetId="1" r:id="rId1"/>
    <sheet name="Notes" sheetId="2" r:id="rId2"/>
  </sheets>
  <externalReferences>
    <externalReference r:id="rId3"/>
  </externalReferences>
  <definedNames>
    <definedName name="_xlnm.Print_Area" localSheetId="0">ACCOUNTS!$A$1:$H$43</definedName>
    <definedName name="_xlnm.Print_Area" localSheetId="1">Notes!$A$1:$H$101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" l="1"/>
  <c r="J100" i="2"/>
  <c r="L100" i="2" s="1"/>
  <c r="D100" i="2"/>
  <c r="D101" i="2" s="1"/>
  <c r="C100" i="2"/>
  <c r="D88" i="2"/>
  <c r="D87" i="2"/>
  <c r="C87" i="2"/>
  <c r="J87" i="2" s="1"/>
  <c r="C84" i="2"/>
  <c r="C83" i="2"/>
  <c r="C82" i="2"/>
  <c r="G72" i="2"/>
  <c r="F72" i="2"/>
  <c r="C72" i="2"/>
  <c r="C71" i="2"/>
  <c r="C70" i="2"/>
  <c r="C67" i="2"/>
  <c r="C61" i="2"/>
  <c r="C60" i="2"/>
  <c r="C59" i="2"/>
  <c r="C58" i="2"/>
  <c r="C57" i="2"/>
  <c r="C55" i="2"/>
  <c r="C54" i="2"/>
  <c r="C52" i="2"/>
  <c r="D46" i="2"/>
  <c r="C46" i="2"/>
  <c r="J46" i="2" s="1"/>
  <c r="C45" i="2"/>
  <c r="D40" i="2"/>
  <c r="C37" i="2"/>
  <c r="C40" i="2" s="1"/>
  <c r="C32" i="2"/>
  <c r="C8" i="1" s="1"/>
  <c r="D31" i="2"/>
  <c r="C30" i="2"/>
  <c r="C29" i="2"/>
  <c r="D23" i="2"/>
  <c r="C19" i="2"/>
  <c r="C18" i="2"/>
  <c r="C14" i="2"/>
  <c r="C13" i="2"/>
  <c r="C11" i="2"/>
  <c r="C10" i="2"/>
  <c r="C9" i="2"/>
  <c r="C8" i="2"/>
  <c r="C34" i="1"/>
  <c r="A30" i="1"/>
  <c r="A27" i="1"/>
  <c r="C16" i="1"/>
  <c r="C76" i="2" l="1"/>
  <c r="C23" i="2"/>
  <c r="J32" i="2"/>
  <c r="D77" i="2"/>
  <c r="C104" i="2"/>
  <c r="C9" i="1"/>
  <c r="J40" i="2"/>
  <c r="C7" i="1"/>
  <c r="C10" i="1" s="1"/>
  <c r="J23" i="2"/>
  <c r="J76" i="2"/>
  <c r="C14" i="1"/>
  <c r="C13" i="1"/>
  <c r="C15" i="1"/>
  <c r="C17" i="1" l="1"/>
  <c r="C20" i="1" s="1"/>
</calcChain>
</file>

<file path=xl/sharedStrings.xml><?xml version="1.0" encoding="utf-8"?>
<sst xmlns="http://schemas.openxmlformats.org/spreadsheetml/2006/main" count="137" uniqueCount="73">
  <si>
    <t>Merrylee Primary School Parents Association</t>
  </si>
  <si>
    <t>Income and Expenditure Account</t>
  </si>
  <si>
    <t>as at 31 July 2020</t>
  </si>
  <si>
    <t>Notes</t>
  </si>
  <si>
    <t>£</t>
  </si>
  <si>
    <t>Income</t>
  </si>
  <si>
    <t>Fundraising Events</t>
  </si>
  <si>
    <t>Commissions</t>
  </si>
  <si>
    <t>Donations</t>
  </si>
  <si>
    <t>Expenditure</t>
  </si>
  <si>
    <t>Distributions to School</t>
  </si>
  <si>
    <t>Events Expenses</t>
  </si>
  <si>
    <t>Other Expenses</t>
  </si>
  <si>
    <t>Gifts</t>
  </si>
  <si>
    <t>Total Profit/(Loss)</t>
  </si>
  <si>
    <t>Note: Virtual income of £1,206 (2020) (£2,578 2019) was received from Scholastics Book Sales.</t>
  </si>
  <si>
    <t>Statement of Balances</t>
  </si>
  <si>
    <t xml:space="preserve">Cash in Bank </t>
  </si>
  <si>
    <t>Petty Cash</t>
  </si>
  <si>
    <t>Prepared By:</t>
  </si>
  <si>
    <t>Reviewed By:</t>
  </si>
  <si>
    <t>Notes to Accounts as at 31 July 2020</t>
  </si>
  <si>
    <t>Welcome to Merrylee</t>
  </si>
  <si>
    <t>PA Books at Book Fair</t>
  </si>
  <si>
    <t>Class Photos</t>
  </si>
  <si>
    <t>Christmas Cards</t>
  </si>
  <si>
    <t>Christmas Fayre</t>
  </si>
  <si>
    <t>Dad's Football tournament</t>
  </si>
  <si>
    <t>Family Fun Night  Raffle</t>
  </si>
  <si>
    <t>Halloween Disco</t>
  </si>
  <si>
    <t>Spring Disco</t>
  </si>
  <si>
    <t>MPS (Ceildh pizza repayment)</t>
  </si>
  <si>
    <t>Movie Night</t>
  </si>
  <si>
    <t>Obstacle Course</t>
  </si>
  <si>
    <t>Pamper and Shopping Night</t>
  </si>
  <si>
    <t xml:space="preserve">Summer Fayre </t>
  </si>
  <si>
    <t>P7 entrepeneurs</t>
  </si>
  <si>
    <t>Parent Council</t>
  </si>
  <si>
    <t>Photo Commission</t>
  </si>
  <si>
    <t>easyfundraising</t>
  </si>
  <si>
    <t>easytoname</t>
  </si>
  <si>
    <t>Gardening</t>
  </si>
  <si>
    <t>Head Teacher Retirement</t>
  </si>
  <si>
    <t>Teacher Retirements</t>
  </si>
  <si>
    <t xml:space="preserve">Distributions </t>
  </si>
  <si>
    <t>AGM</t>
  </si>
  <si>
    <t>Bookfair</t>
  </si>
  <si>
    <t>Christmas Cards For Schools Ltd</t>
  </si>
  <si>
    <t>Christmas Fair</t>
  </si>
  <si>
    <t>Christmas Panto</t>
  </si>
  <si>
    <t>Family Fun Night</t>
  </si>
  <si>
    <t>Family Tennis Event</t>
  </si>
  <si>
    <t>P1 Parents Info Evening</t>
  </si>
  <si>
    <t>Photoframes &amp; photos for 2017</t>
  </si>
  <si>
    <t>Free Movie Afternoon</t>
  </si>
  <si>
    <t xml:space="preserve">Council Lets </t>
  </si>
  <si>
    <t>P7 Residential</t>
  </si>
  <si>
    <t>Parent Council Notice Board</t>
  </si>
  <si>
    <t>Insurance</t>
  </si>
  <si>
    <t xml:space="preserve">Stationary &amp; Ink Cartridges </t>
  </si>
  <si>
    <t>Postage</t>
  </si>
  <si>
    <t>Cups &amp; plates</t>
  </si>
  <si>
    <t>Lost property boxes</t>
  </si>
  <si>
    <t>Auditor gift</t>
  </si>
  <si>
    <t>Christmas gifts for school staff</t>
  </si>
  <si>
    <t>End of term gifts for teachers</t>
  </si>
  <si>
    <t>Photographer gift</t>
  </si>
  <si>
    <t>-</t>
  </si>
  <si>
    <t>Teachers gifts</t>
  </si>
  <si>
    <t>Head Teacher retirement gift</t>
  </si>
  <si>
    <t>Teachers retirement gifts</t>
  </si>
  <si>
    <t>Sarah Kingwell 15/09/2020</t>
  </si>
  <si>
    <t>Steve Anderson 20/09/2020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</si>
</sst>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£&quot;#,##0;[Red]\(&quot;£&quot;#,##0\)"/>
    <numFmt numFmtId="165" formatCode="&quot;£&quot;#,##0.00;[Red]&quot;£&quot;#,##0.00"/>
    <numFmt numFmtId="166" formatCode="&quot;£&quot;#,##0;[Black]\(&quot;£&quot;#,##0\)"/>
    <numFmt numFmtId="167" formatCode="&quot;£&quot;#,##0.00;[Red]\(&quot;£&quot;#,##0.00\)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/>
    <xf numFmtId="164" fontId="7" fillId="2" borderId="0" xfId="1" applyNumberFormat="1" applyFont="1" applyFill="1"/>
    <xf numFmtId="164" fontId="7" fillId="2" borderId="1" xfId="1" applyNumberFormat="1" applyFont="1" applyFill="1" applyBorder="1"/>
    <xf numFmtId="43" fontId="7" fillId="2" borderId="0" xfId="0" applyNumberFormat="1" applyFont="1" applyFill="1"/>
    <xf numFmtId="2" fontId="7" fillId="2" borderId="0" xfId="0" applyNumberFormat="1" applyFont="1" applyFill="1"/>
    <xf numFmtId="165" fontId="7" fillId="2" borderId="0" xfId="0" applyNumberFormat="1" applyFont="1" applyFill="1"/>
    <xf numFmtId="43" fontId="7" fillId="2" borderId="0" xfId="1" applyFont="1" applyFill="1"/>
    <xf numFmtId="164" fontId="7" fillId="2" borderId="0" xfId="1" applyNumberFormat="1" applyFont="1" applyFill="1" applyAlignment="1">
      <alignment horizontal="right"/>
    </xf>
    <xf numFmtId="166" fontId="7" fillId="2" borderId="2" xfId="1" applyNumberFormat="1" applyFont="1" applyFill="1" applyBorder="1"/>
    <xf numFmtId="164" fontId="7" fillId="2" borderId="2" xfId="1" applyNumberFormat="1" applyFont="1" applyFill="1" applyBorder="1"/>
    <xf numFmtId="43" fontId="6" fillId="2" borderId="0" xfId="0" applyNumberFormat="1" applyFont="1" applyFill="1" applyAlignment="1">
      <alignment horizontal="center"/>
    </xf>
    <xf numFmtId="164" fontId="7" fillId="2" borderId="0" xfId="0" applyNumberFormat="1" applyFont="1" applyFill="1"/>
    <xf numFmtId="167" fontId="7" fillId="2" borderId="0" xfId="0" applyNumberFormat="1" applyFont="1" applyFill="1"/>
    <xf numFmtId="167" fontId="6" fillId="2" borderId="0" xfId="0" applyNumberFormat="1" applyFont="1" applyFill="1" applyAlignment="1">
      <alignment horizontal="center"/>
    </xf>
    <xf numFmtId="167" fontId="7" fillId="2" borderId="0" xfId="1" applyNumberFormat="1" applyFont="1" applyFill="1"/>
    <xf numFmtId="167" fontId="8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3" fillId="2" borderId="0" xfId="0" applyFont="1" applyFill="1"/>
    <xf numFmtId="167" fontId="3" fillId="2" borderId="0" xfId="0" applyNumberFormat="1" applyFont="1" applyFill="1"/>
    <xf numFmtId="0" fontId="6" fillId="2" borderId="3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7" fontId="9" fillId="2" borderId="0" xfId="0" applyNumberFormat="1" applyFont="1" applyFill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167" fontId="4" fillId="2" borderId="0" xfId="0" applyNumberFormat="1" applyFont="1" applyFill="1"/>
    <xf numFmtId="165" fontId="4" fillId="2" borderId="0" xfId="0" applyNumberFormat="1" applyFont="1" applyFill="1"/>
    <xf numFmtId="164" fontId="4" fillId="2" borderId="0" xfId="0" applyNumberFormat="1" applyFont="1" applyFill="1"/>
    <xf numFmtId="0" fontId="7" fillId="2" borderId="4" xfId="0" applyFont="1" applyFill="1" applyBorder="1"/>
    <xf numFmtId="0" fontId="7" fillId="2" borderId="1" xfId="0" applyFont="1" applyFill="1" applyBorder="1"/>
    <xf numFmtId="0" fontId="10" fillId="2" borderId="5" xfId="0" applyFont="1" applyFill="1" applyBorder="1"/>
    <xf numFmtId="0" fontId="7" fillId="2" borderId="5" xfId="0" applyFont="1" applyFill="1" applyBorder="1"/>
    <xf numFmtId="164" fontId="4" fillId="2" borderId="6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/>
    <xf numFmtId="0" fontId="7" fillId="2" borderId="6" xfId="0" applyFont="1" applyFill="1" applyBorder="1"/>
    <xf numFmtId="0" fontId="6" fillId="2" borderId="7" xfId="0" applyFont="1" applyFill="1" applyBorder="1" applyAlignment="1">
      <alignment horizontal="center"/>
    </xf>
    <xf numFmtId="16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2" fontId="8" fillId="2" borderId="0" xfId="0" applyNumberFormat="1" applyFont="1" applyFill="1"/>
    <xf numFmtId="0" fontId="11" fillId="2" borderId="0" xfId="0" applyFont="1" applyFill="1"/>
    <xf numFmtId="168" fontId="11" fillId="2" borderId="0" xfId="1" applyNumberFormat="1" applyFont="1" applyFill="1" applyBorder="1"/>
    <xf numFmtId="168" fontId="12" fillId="2" borderId="1" xfId="1" applyNumberFormat="1" applyFont="1" applyFill="1" applyBorder="1"/>
    <xf numFmtId="168" fontId="7" fillId="2" borderId="0" xfId="0" applyNumberFormat="1" applyFont="1" applyFill="1"/>
    <xf numFmtId="168" fontId="6" fillId="2" borderId="0" xfId="1" applyNumberFormat="1" applyFont="1" applyFill="1"/>
    <xf numFmtId="43" fontId="3" fillId="2" borderId="0" xfId="0" applyNumberFormat="1" applyFont="1" applyFill="1"/>
    <xf numFmtId="168" fontId="4" fillId="2" borderId="0" xfId="0" applyNumberFormat="1" applyFont="1" applyFill="1"/>
    <xf numFmtId="43" fontId="4" fillId="2" borderId="0" xfId="0" applyNumberFormat="1" applyFont="1" applyFill="1"/>
    <xf numFmtId="0" fontId="4" fillId="2" borderId="0" xfId="0" applyFont="1" applyFill="1"/>
    <xf numFmtId="168" fontId="11" fillId="2" borderId="0" xfId="1" applyNumberFormat="1" applyFont="1" applyFill="1" applyBorder="1" applyAlignment="1">
      <alignment horizontal="right"/>
    </xf>
    <xf numFmtId="168" fontId="3" fillId="2" borderId="0" xfId="0" applyNumberFormat="1" applyFont="1" applyFill="1"/>
    <xf numFmtId="2" fontId="4" fillId="2" borderId="0" xfId="0" applyNumberFormat="1" applyFont="1" applyFill="1"/>
    <xf numFmtId="168" fontId="11" fillId="2" borderId="0" xfId="1" applyNumberFormat="1" applyFont="1" applyFill="1" applyBorder="1" applyAlignment="1"/>
    <xf numFmtId="0" fontId="7" fillId="2" borderId="0" xfId="0" applyFont="1" applyFill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20%20PA%20Accounts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"/>
      <sheetName val="Notes"/>
      <sheetName val="Category List"/>
      <sheetName val="InputControl"/>
      <sheetName val="Income Expenditure"/>
      <sheetName val="Cheques Paid Out"/>
      <sheetName val="Deposits"/>
      <sheetName val="Petty Cash "/>
      <sheetName val="Lets"/>
      <sheetName val="TUCK SHOP PRICES"/>
      <sheetName val="PP Reconc"/>
      <sheetName val="Halloween Disco"/>
      <sheetName val="Bookfair Nov 19"/>
      <sheetName val="Class Photos "/>
      <sheetName val="Pamper Night"/>
      <sheetName val="Xmas Fair"/>
      <sheetName val="Family Fun Night"/>
      <sheetName val="Sponsored Obstacle Course"/>
      <sheetName val="Xmas Cards"/>
      <sheetName val="Christmas Panto"/>
      <sheetName val="Gardening"/>
      <sheetName val="School Photos Commission"/>
      <sheetName val="Bookfair reminder"/>
      <sheetName val="Lower Movie Night"/>
      <sheetName val="Curry &amp; Quiz Night"/>
      <sheetName val="GIFTs"/>
      <sheetName val="Miscellaneous"/>
      <sheetName val="Retirement gift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>
        <row r="7">
          <cell r="O7">
            <v>482.74</v>
          </cell>
        </row>
        <row r="8">
          <cell r="O8">
            <v>579.4899999999999</v>
          </cell>
        </row>
        <row r="9">
          <cell r="O9">
            <v>2079.09</v>
          </cell>
        </row>
        <row r="10">
          <cell r="O10">
            <v>1112.57</v>
          </cell>
        </row>
        <row r="11">
          <cell r="O11">
            <v>3755.36</v>
          </cell>
        </row>
        <row r="12">
          <cell r="O12">
            <v>40</v>
          </cell>
        </row>
        <row r="13">
          <cell r="O13">
            <v>600.25</v>
          </cell>
        </row>
        <row r="14">
          <cell r="O14">
            <v>692.18</v>
          </cell>
        </row>
        <row r="15">
          <cell r="O15">
            <v>228</v>
          </cell>
        </row>
        <row r="16">
          <cell r="O16">
            <v>972.2</v>
          </cell>
        </row>
        <row r="17">
          <cell r="O17">
            <v>58.05</v>
          </cell>
        </row>
        <row r="18">
          <cell r="O18">
            <v>0</v>
          </cell>
        </row>
        <row r="19">
          <cell r="O19">
            <v>10599.93</v>
          </cell>
        </row>
        <row r="21">
          <cell r="O21">
            <v>108.96000000000001</v>
          </cell>
        </row>
        <row r="22">
          <cell r="O22">
            <v>65.959999999999994</v>
          </cell>
        </row>
        <row r="23">
          <cell r="O23">
            <v>4.5</v>
          </cell>
        </row>
        <row r="24">
          <cell r="O24">
            <v>2.15</v>
          </cell>
        </row>
        <row r="25">
          <cell r="O25">
            <v>1601.41</v>
          </cell>
        </row>
        <row r="26">
          <cell r="O26">
            <v>1026.8699999999999</v>
          </cell>
        </row>
        <row r="27">
          <cell r="O27">
            <v>382.58</v>
          </cell>
        </row>
        <row r="28">
          <cell r="O28">
            <v>19.060000000000002</v>
          </cell>
        </row>
        <row r="29">
          <cell r="O29">
            <v>257.39</v>
          </cell>
        </row>
        <row r="30">
          <cell r="O30">
            <v>166.37</v>
          </cell>
        </row>
        <row r="31">
          <cell r="O31">
            <v>486.16999999999996</v>
          </cell>
        </row>
        <row r="32">
          <cell r="O32">
            <v>213.41999999999996</v>
          </cell>
        </row>
        <row r="33">
          <cell r="O33">
            <v>1.54</v>
          </cell>
        </row>
        <row r="34">
          <cell r="O34">
            <v>1.4</v>
          </cell>
        </row>
        <row r="35">
          <cell r="O35">
            <v>30</v>
          </cell>
        </row>
        <row r="36">
          <cell r="O36">
            <v>0</v>
          </cell>
        </row>
        <row r="37">
          <cell r="O37">
            <v>218.54000000000002</v>
          </cell>
        </row>
        <row r="39">
          <cell r="O39">
            <v>10085</v>
          </cell>
        </row>
        <row r="40">
          <cell r="O40">
            <v>14671.32</v>
          </cell>
        </row>
      </sheetData>
      <sheetData sheetId="5"/>
      <sheetData sheetId="6"/>
      <sheetData sheetId="7">
        <row r="17">
          <cell r="E17">
            <v>27.21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A4EE-E6EE-435E-BE1C-8789A1D1B950}">
  <dimension ref="A1:L46"/>
  <sheetViews>
    <sheetView tabSelected="1" zoomScale="90" zoomScaleNormal="90" workbookViewId="0">
      <selection activeCell="N32" sqref="N32"/>
    </sheetView>
  </sheetViews>
  <sheetFormatPr defaultColWidth="9.140625" defaultRowHeight="15" x14ac:dyDescent="0.25"/>
  <cols>
    <col min="1" max="1" width="30.28515625" style="3" customWidth="1"/>
    <col min="2" max="2" width="9.85546875" style="2" customWidth="1"/>
    <col min="3" max="3" width="11.85546875" style="2" customWidth="1"/>
    <col min="4" max="4" width="13.28515625" style="2" customWidth="1"/>
    <col min="5" max="5" width="11.28515625" style="2" hidden="1" customWidth="1"/>
    <col min="6" max="6" width="14.28515625" style="3" hidden="1" customWidth="1"/>
    <col min="7" max="7" width="2" style="3" hidden="1" customWidth="1"/>
    <col min="8" max="8" width="10" style="3" bestFit="1" customWidth="1"/>
    <col min="9" max="10" width="10.5703125" style="3" bestFit="1" customWidth="1"/>
    <col min="11" max="11" width="11.140625" style="3" bestFit="1" customWidth="1"/>
    <col min="12" max="16384" width="9.140625" style="3"/>
  </cols>
  <sheetData>
    <row r="1" spans="1:12" ht="18.75" x14ac:dyDescent="0.3">
      <c r="A1" s="1" t="s">
        <v>0</v>
      </c>
    </row>
    <row r="2" spans="1:12" ht="18.75" x14ac:dyDescent="0.3">
      <c r="A2" s="1" t="s">
        <v>1</v>
      </c>
    </row>
    <row r="3" spans="1:12" x14ac:dyDescent="0.25">
      <c r="A3" s="4" t="s">
        <v>2</v>
      </c>
    </row>
    <row r="4" spans="1:12" x14ac:dyDescent="0.25">
      <c r="C4" s="2">
        <v>2020</v>
      </c>
      <c r="D4" s="2">
        <v>2019</v>
      </c>
      <c r="E4" s="2">
        <v>2018</v>
      </c>
      <c r="F4" s="2">
        <v>2017</v>
      </c>
      <c r="G4" s="2">
        <v>2016</v>
      </c>
    </row>
    <row r="5" spans="1:12" x14ac:dyDescent="0.25">
      <c r="B5" s="2" t="s">
        <v>3</v>
      </c>
      <c r="C5" s="2" t="s">
        <v>4</v>
      </c>
      <c r="D5" s="2" t="s">
        <v>4</v>
      </c>
      <c r="E5" s="2" t="s">
        <v>4</v>
      </c>
      <c r="F5" s="2" t="s">
        <v>4</v>
      </c>
      <c r="G5" s="2" t="s">
        <v>4</v>
      </c>
    </row>
    <row r="6" spans="1:12" x14ac:dyDescent="0.25">
      <c r="A6" s="4" t="s">
        <v>5</v>
      </c>
    </row>
    <row r="7" spans="1:12" x14ac:dyDescent="0.25">
      <c r="A7" s="3" t="s">
        <v>6</v>
      </c>
      <c r="B7" s="2">
        <v>1</v>
      </c>
      <c r="C7" s="5">
        <f>Notes!C23</f>
        <v>9341.68</v>
      </c>
      <c r="D7" s="5">
        <v>14955.380000000001</v>
      </c>
      <c r="E7" s="5">
        <v>16731.020000000004</v>
      </c>
      <c r="F7" s="5">
        <v>17200.700000000004</v>
      </c>
      <c r="G7" s="5">
        <v>19210.88</v>
      </c>
    </row>
    <row r="8" spans="1:12" x14ac:dyDescent="0.25">
      <c r="A8" s="3" t="s">
        <v>7</v>
      </c>
      <c r="B8" s="2">
        <v>2</v>
      </c>
      <c r="C8" s="5">
        <f>Notes!C32</f>
        <v>1030.25</v>
      </c>
      <c r="D8" s="5">
        <v>1079.1400000000001</v>
      </c>
      <c r="E8" s="5">
        <v>920.78</v>
      </c>
      <c r="F8" s="5">
        <v>1364.33</v>
      </c>
      <c r="G8" s="5">
        <v>1549.57</v>
      </c>
    </row>
    <row r="9" spans="1:12" x14ac:dyDescent="0.25">
      <c r="A9" s="3" t="s">
        <v>8</v>
      </c>
      <c r="B9" s="2">
        <v>3</v>
      </c>
      <c r="C9" s="5">
        <f>Notes!C40</f>
        <v>228</v>
      </c>
      <c r="D9" s="5">
        <v>948.46</v>
      </c>
      <c r="E9" s="5">
        <v>0</v>
      </c>
      <c r="F9" s="5"/>
      <c r="G9" s="5"/>
    </row>
    <row r="10" spans="1:12" x14ac:dyDescent="0.25">
      <c r="C10" s="6">
        <f>SUM(C7:C9)</f>
        <v>10599.93</v>
      </c>
      <c r="D10" s="6">
        <v>16982.98</v>
      </c>
      <c r="E10" s="6">
        <v>17651.800000000003</v>
      </c>
      <c r="F10" s="6">
        <v>18565.030000000006</v>
      </c>
      <c r="G10" s="6">
        <v>20760.45</v>
      </c>
      <c r="I10" s="7"/>
      <c r="J10" s="7"/>
      <c r="K10" s="8"/>
      <c r="L10" s="9"/>
    </row>
    <row r="11" spans="1:12" x14ac:dyDescent="0.25">
      <c r="C11" s="10"/>
      <c r="D11" s="10"/>
      <c r="E11" s="10"/>
      <c r="F11" s="10"/>
      <c r="G11" s="5"/>
      <c r="I11" s="8"/>
      <c r="J11" s="7"/>
      <c r="K11" s="7"/>
    </row>
    <row r="12" spans="1:12" x14ac:dyDescent="0.25">
      <c r="A12" s="4" t="s">
        <v>9</v>
      </c>
      <c r="C12" s="5"/>
      <c r="D12" s="5"/>
      <c r="E12" s="5"/>
      <c r="F12" s="5"/>
      <c r="G12" s="5"/>
    </row>
    <row r="13" spans="1:12" x14ac:dyDescent="0.25">
      <c r="A13" s="3" t="s">
        <v>10</v>
      </c>
      <c r="B13" s="2">
        <v>4</v>
      </c>
      <c r="C13" s="5">
        <f>Notes!C46</f>
        <v>10085</v>
      </c>
      <c r="D13" s="5">
        <v>9500</v>
      </c>
      <c r="E13" s="5">
        <v>10349</v>
      </c>
      <c r="F13" s="5">
        <v>12000</v>
      </c>
      <c r="G13" s="5">
        <v>12000</v>
      </c>
    </row>
    <row r="14" spans="1:12" x14ac:dyDescent="0.25">
      <c r="A14" s="3" t="s">
        <v>11</v>
      </c>
      <c r="B14" s="2">
        <v>5</v>
      </c>
      <c r="C14" s="5">
        <f>Notes!C76</f>
        <v>4334.84</v>
      </c>
      <c r="D14" s="5">
        <v>6032.482</v>
      </c>
      <c r="E14" s="5">
        <v>7653.4</v>
      </c>
      <c r="F14" s="5">
        <v>7375.5499999999984</v>
      </c>
      <c r="G14" s="5">
        <v>8130.659999999998</v>
      </c>
    </row>
    <row r="15" spans="1:12" x14ac:dyDescent="0.25">
      <c r="A15" s="3" t="s">
        <v>12</v>
      </c>
      <c r="B15" s="2">
        <v>6</v>
      </c>
      <c r="C15" s="5">
        <f>Notes!C87</f>
        <v>32.94</v>
      </c>
      <c r="D15" s="5">
        <v>75.95</v>
      </c>
      <c r="E15" s="5">
        <v>61.769999999999996</v>
      </c>
      <c r="F15" s="5">
        <v>165.39000000000001</v>
      </c>
      <c r="G15" s="11">
        <v>149.73000000000002</v>
      </c>
    </row>
    <row r="16" spans="1:12" x14ac:dyDescent="0.25">
      <c r="A16" s="3" t="s">
        <v>13</v>
      </c>
      <c r="B16" s="2">
        <v>7</v>
      </c>
      <c r="C16" s="5">
        <f>Notes!C100</f>
        <v>218.54000000000002</v>
      </c>
      <c r="D16" s="5">
        <v>1539.83</v>
      </c>
      <c r="E16" s="5">
        <v>338.78999999999996</v>
      </c>
      <c r="F16" s="5">
        <v>298.93</v>
      </c>
      <c r="G16" s="5">
        <v>277</v>
      </c>
    </row>
    <row r="17" spans="1:12" x14ac:dyDescent="0.25">
      <c r="C17" s="6">
        <f>SUM(C13:C16)</f>
        <v>14671.320000000002</v>
      </c>
      <c r="D17" s="6">
        <v>17148.262000000002</v>
      </c>
      <c r="E17" s="6">
        <v>18402.960000000003</v>
      </c>
      <c r="F17" s="6">
        <v>19839.87</v>
      </c>
      <c r="G17" s="6">
        <v>20557.389999999996</v>
      </c>
      <c r="I17" s="10"/>
      <c r="J17" s="7"/>
      <c r="K17" s="7"/>
      <c r="L17" s="7"/>
    </row>
    <row r="18" spans="1:12" x14ac:dyDescent="0.25">
      <c r="C18" s="10"/>
      <c r="D18" s="10"/>
      <c r="E18" s="10"/>
      <c r="F18" s="10"/>
      <c r="I18" s="8"/>
      <c r="J18" s="7"/>
    </row>
    <row r="19" spans="1:12" x14ac:dyDescent="0.25">
      <c r="F19" s="10"/>
    </row>
    <row r="20" spans="1:12" ht="15.75" thickBot="1" x14ac:dyDescent="0.3">
      <c r="A20" s="4" t="s">
        <v>14</v>
      </c>
      <c r="C20" s="12">
        <f>C10-C17</f>
        <v>-4071.3900000000012</v>
      </c>
      <c r="D20" s="12">
        <v>-165.28200000000288</v>
      </c>
      <c r="E20" s="12">
        <v>-751.15999999999985</v>
      </c>
      <c r="F20" s="13">
        <v>-1274.8399999999929</v>
      </c>
      <c r="G20" s="13">
        <v>203.06000000000495</v>
      </c>
    </row>
    <row r="21" spans="1:12" ht="15.75" thickTop="1" x14ac:dyDescent="0.25">
      <c r="D21" s="14"/>
      <c r="H21" s="7"/>
    </row>
    <row r="23" spans="1:12" ht="36" customHeight="1" x14ac:dyDescent="0.25">
      <c r="A23" s="56" t="s">
        <v>15</v>
      </c>
      <c r="B23" s="56"/>
      <c r="C23" s="56"/>
      <c r="D23" s="56"/>
      <c r="E23" s="56"/>
      <c r="F23" s="56"/>
      <c r="G23" s="56"/>
    </row>
    <row r="24" spans="1:12" x14ac:dyDescent="0.25">
      <c r="F24" s="15"/>
    </row>
    <row r="26" spans="1:12" ht="18.75" x14ac:dyDescent="0.3">
      <c r="A26" s="1" t="s">
        <v>16</v>
      </c>
    </row>
    <row r="27" spans="1:12" x14ac:dyDescent="0.25">
      <c r="A27" s="4" t="str">
        <f>A3</f>
        <v>as at 31 July 2020</v>
      </c>
    </row>
    <row r="28" spans="1:12" x14ac:dyDescent="0.25">
      <c r="A28" s="4"/>
      <c r="E28" s="16"/>
      <c r="F28" s="16"/>
      <c r="G28" s="16"/>
    </row>
    <row r="29" spans="1:12" x14ac:dyDescent="0.25">
      <c r="A29" s="4" t="s">
        <v>17</v>
      </c>
      <c r="E29" s="16"/>
      <c r="F29" s="16"/>
    </row>
    <row r="30" spans="1:12" x14ac:dyDescent="0.25">
      <c r="A30" s="4" t="str">
        <f>A3</f>
        <v>as at 31 July 2020</v>
      </c>
      <c r="E30" s="17"/>
      <c r="F30" s="16"/>
      <c r="I30" s="9"/>
    </row>
    <row r="31" spans="1:12" x14ac:dyDescent="0.25">
      <c r="A31" s="4"/>
      <c r="C31" s="2">
        <v>2020</v>
      </c>
      <c r="D31" s="2">
        <v>2019</v>
      </c>
      <c r="E31" s="2">
        <v>2018</v>
      </c>
      <c r="F31" s="2">
        <v>2017</v>
      </c>
      <c r="G31" s="2">
        <v>2016</v>
      </c>
    </row>
    <row r="32" spans="1:12" x14ac:dyDescent="0.25">
      <c r="C32" s="2" t="s">
        <v>4</v>
      </c>
      <c r="D32" s="2" t="s">
        <v>4</v>
      </c>
      <c r="E32" s="2" t="s">
        <v>4</v>
      </c>
      <c r="F32" s="2" t="s">
        <v>4</v>
      </c>
      <c r="G32" s="2" t="s">
        <v>4</v>
      </c>
    </row>
    <row r="33" spans="1:11" x14ac:dyDescent="0.25">
      <c r="A33" s="3" t="s">
        <v>17</v>
      </c>
      <c r="C33" s="18">
        <v>222.77</v>
      </c>
      <c r="D33" s="18">
        <v>4302.07</v>
      </c>
      <c r="E33" s="18">
        <v>4467.9399999999996</v>
      </c>
      <c r="F33" s="18">
        <v>5194.1400000000003</v>
      </c>
      <c r="G33" s="18">
        <v>6460.14</v>
      </c>
      <c r="I33" s="16"/>
    </row>
    <row r="34" spans="1:11" x14ac:dyDescent="0.25">
      <c r="A34" s="3" t="s">
        <v>18</v>
      </c>
      <c r="C34" s="18">
        <f>'[1]Petty Cash '!E17</f>
        <v>27.21</v>
      </c>
      <c r="D34" s="18">
        <v>19.3</v>
      </c>
      <c r="E34" s="18">
        <v>18.239999999999998</v>
      </c>
      <c r="F34" s="18">
        <v>40.489999999999974</v>
      </c>
      <c r="G34" s="18">
        <v>48.1</v>
      </c>
      <c r="I34" s="16"/>
    </row>
    <row r="35" spans="1:11" x14ac:dyDescent="0.25">
      <c r="I35" s="16"/>
    </row>
    <row r="36" spans="1:11" x14ac:dyDescent="0.25">
      <c r="C36" s="19"/>
      <c r="D36" s="19"/>
      <c r="E36" s="19"/>
      <c r="F36" s="20"/>
      <c r="G36" s="21"/>
      <c r="H36" s="22"/>
    </row>
    <row r="37" spans="1:11" x14ac:dyDescent="0.25">
      <c r="B37" s="23"/>
      <c r="C37" s="24"/>
      <c r="D37" s="25"/>
      <c r="E37" s="26"/>
      <c r="F37" s="27"/>
      <c r="G37" s="28"/>
      <c r="H37" s="29"/>
      <c r="K37" s="9"/>
    </row>
    <row r="38" spans="1:11" x14ac:dyDescent="0.25">
      <c r="A38" s="3" t="s">
        <v>19</v>
      </c>
      <c r="B38" s="30"/>
      <c r="C38" s="31" t="s">
        <v>71</v>
      </c>
      <c r="D38" s="32"/>
      <c r="E38" s="33"/>
      <c r="F38" s="4"/>
      <c r="G38" s="4"/>
      <c r="H38" s="34"/>
    </row>
    <row r="39" spans="1:11" x14ac:dyDescent="0.25">
      <c r="B39" s="35"/>
      <c r="C39" s="35"/>
      <c r="D39" s="35"/>
      <c r="E39" s="35"/>
    </row>
    <row r="40" spans="1:11" x14ac:dyDescent="0.25">
      <c r="A40" s="3" t="s">
        <v>20</v>
      </c>
      <c r="B40" s="30"/>
      <c r="C40" s="31" t="s">
        <v>72</v>
      </c>
      <c r="D40" s="32"/>
      <c r="E40" s="4"/>
      <c r="F40" s="36"/>
      <c r="G40" s="4"/>
      <c r="H40" s="37"/>
    </row>
    <row r="41" spans="1:11" x14ac:dyDescent="0.25">
      <c r="D41" s="38"/>
      <c r="E41" s="38"/>
    </row>
    <row r="44" spans="1:11" x14ac:dyDescent="0.25">
      <c r="C44" s="39"/>
      <c r="D44" s="39"/>
    </row>
    <row r="45" spans="1:11" x14ac:dyDescent="0.25">
      <c r="C45" s="24"/>
      <c r="D45" s="40"/>
    </row>
    <row r="46" spans="1:11" x14ac:dyDescent="0.25">
      <c r="C46" s="24"/>
      <c r="D46" s="40"/>
    </row>
  </sheetData>
  <mergeCells count="1">
    <mergeCell ref="A23:G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CBA0-5151-4EA0-B930-33F3D6A11A1B}">
  <dimension ref="A1:M104"/>
  <sheetViews>
    <sheetView zoomScaleNormal="100" workbookViewId="0">
      <selection activeCell="K78" sqref="K78"/>
    </sheetView>
  </sheetViews>
  <sheetFormatPr defaultColWidth="9.140625" defaultRowHeight="15" x14ac:dyDescent="0.25"/>
  <cols>
    <col min="1" max="1" width="5.28515625" style="4" customWidth="1"/>
    <col min="2" max="2" width="31.5703125" style="3" customWidth="1"/>
    <col min="3" max="4" width="8.140625" style="3" customWidth="1"/>
    <col min="5" max="5" width="8.5703125" style="3" hidden="1" customWidth="1"/>
    <col min="6" max="7" width="0" style="3" hidden="1" customWidth="1"/>
    <col min="8" max="8" width="9.140625" style="3"/>
    <col min="9" max="9" width="10.5703125" style="21" bestFit="1" customWidth="1"/>
    <col min="10" max="10" width="11.5703125" style="20" hidden="1" customWidth="1"/>
    <col min="11" max="11" width="11.42578125" style="21" customWidth="1"/>
    <col min="12" max="12" width="18.42578125" style="3" customWidth="1"/>
    <col min="13" max="16384" width="9.140625" style="3"/>
  </cols>
  <sheetData>
    <row r="1" spans="1:11" ht="18.75" x14ac:dyDescent="0.3">
      <c r="A1" s="1" t="s">
        <v>0</v>
      </c>
      <c r="B1" s="2"/>
      <c r="C1" s="2"/>
      <c r="D1" s="2"/>
      <c r="E1" s="2"/>
    </row>
    <row r="2" spans="1:11" x14ac:dyDescent="0.25">
      <c r="A2" s="4" t="s">
        <v>21</v>
      </c>
    </row>
    <row r="4" spans="1:11" s="4" customFormat="1" x14ac:dyDescent="0.25">
      <c r="C4" s="4">
        <v>2020</v>
      </c>
      <c r="D4" s="4">
        <v>2019</v>
      </c>
      <c r="E4" s="4">
        <v>2018</v>
      </c>
      <c r="F4" s="4">
        <v>2017</v>
      </c>
      <c r="G4" s="4">
        <v>2016</v>
      </c>
      <c r="I4" s="41"/>
      <c r="J4" s="42"/>
      <c r="K4" s="41"/>
    </row>
    <row r="5" spans="1:11" x14ac:dyDescent="0.25">
      <c r="C5" s="2" t="s">
        <v>4</v>
      </c>
      <c r="D5" s="2" t="s">
        <v>4</v>
      </c>
      <c r="E5" s="2" t="s">
        <v>4</v>
      </c>
      <c r="F5" s="2" t="s">
        <v>4</v>
      </c>
      <c r="G5" s="2" t="s">
        <v>4</v>
      </c>
    </row>
    <row r="6" spans="1:11" x14ac:dyDescent="0.25">
      <c r="A6" s="4">
        <v>1</v>
      </c>
      <c r="B6" s="4" t="s">
        <v>6</v>
      </c>
      <c r="C6" s="4"/>
      <c r="D6" s="4"/>
      <c r="E6" s="4"/>
    </row>
    <row r="7" spans="1:11" hidden="1" x14ac:dyDescent="0.25">
      <c r="B7" s="43" t="s">
        <v>22</v>
      </c>
      <c r="C7" s="44"/>
      <c r="D7" s="44">
        <v>0</v>
      </c>
      <c r="E7" s="44">
        <v>179.9</v>
      </c>
      <c r="F7" s="44">
        <v>0</v>
      </c>
      <c r="G7" s="44">
        <v>0</v>
      </c>
    </row>
    <row r="8" spans="1:11" x14ac:dyDescent="0.25">
      <c r="B8" s="43" t="s">
        <v>23</v>
      </c>
      <c r="C8" s="44">
        <f>'[1]Income Expenditure'!O12</f>
        <v>40</v>
      </c>
      <c r="D8" s="44">
        <v>0</v>
      </c>
      <c r="E8" s="44">
        <v>345.72</v>
      </c>
      <c r="F8" s="44">
        <v>111.48</v>
      </c>
      <c r="G8" s="44">
        <v>188.74</v>
      </c>
    </row>
    <row r="9" spans="1:11" x14ac:dyDescent="0.25">
      <c r="B9" s="43" t="s">
        <v>24</v>
      </c>
      <c r="C9" s="44">
        <f>'[1]Income Expenditure'!O10</f>
        <v>1112.57</v>
      </c>
      <c r="D9" s="44">
        <v>0</v>
      </c>
      <c r="E9" s="44"/>
      <c r="F9" s="44">
        <v>251.31</v>
      </c>
      <c r="G9" s="44">
        <v>202.15</v>
      </c>
    </row>
    <row r="10" spans="1:11" x14ac:dyDescent="0.25">
      <c r="B10" s="43" t="s">
        <v>25</v>
      </c>
      <c r="C10" s="44">
        <f>'[1]Income Expenditure'!O9</f>
        <v>2079.09</v>
      </c>
      <c r="D10" s="44">
        <v>3112.56</v>
      </c>
      <c r="E10" s="44">
        <v>3142.61</v>
      </c>
      <c r="F10" s="44">
        <v>2995.4</v>
      </c>
      <c r="G10" s="44">
        <v>3224.5</v>
      </c>
    </row>
    <row r="11" spans="1:11" x14ac:dyDescent="0.25">
      <c r="B11" s="43" t="s">
        <v>26</v>
      </c>
      <c r="C11" s="44">
        <f>'[1]Income Expenditure'!O11</f>
        <v>3755.36</v>
      </c>
      <c r="D11" s="44">
        <v>4235.7099999999991</v>
      </c>
      <c r="E11" s="44">
        <v>4115.9800000000005</v>
      </c>
      <c r="F11" s="44">
        <v>4364.6600000000008</v>
      </c>
      <c r="G11" s="44">
        <v>4368.66</v>
      </c>
    </row>
    <row r="12" spans="1:11" x14ac:dyDescent="0.25">
      <c r="B12" s="43" t="s">
        <v>27</v>
      </c>
      <c r="C12" s="44">
        <v>0</v>
      </c>
      <c r="D12" s="44">
        <v>55</v>
      </c>
      <c r="E12" s="44">
        <v>93</v>
      </c>
      <c r="F12" s="44">
        <v>205</v>
      </c>
      <c r="G12" s="44">
        <v>0</v>
      </c>
    </row>
    <row r="13" spans="1:11" x14ac:dyDescent="0.25">
      <c r="B13" s="43" t="s">
        <v>28</v>
      </c>
      <c r="C13" s="44">
        <f>'[1]Income Expenditure'!O14</f>
        <v>692.18</v>
      </c>
      <c r="D13" s="44">
        <v>253.53</v>
      </c>
      <c r="E13" s="44">
        <v>812.95</v>
      </c>
      <c r="F13" s="44">
        <v>1374</v>
      </c>
      <c r="G13" s="44">
        <v>1017.1</v>
      </c>
    </row>
    <row r="14" spans="1:11" x14ac:dyDescent="0.25">
      <c r="B14" s="43" t="s">
        <v>29</v>
      </c>
      <c r="C14" s="44">
        <f>'[1]Income Expenditure'!O7</f>
        <v>482.74</v>
      </c>
      <c r="D14" s="44">
        <v>877.68</v>
      </c>
      <c r="E14" s="44">
        <v>943</v>
      </c>
      <c r="F14" s="44">
        <v>756.53</v>
      </c>
      <c r="G14" s="44">
        <v>827.1</v>
      </c>
    </row>
    <row r="15" spans="1:11" x14ac:dyDescent="0.25">
      <c r="B15" s="43" t="s">
        <v>30</v>
      </c>
      <c r="C15" s="44">
        <v>0</v>
      </c>
      <c r="D15" s="44">
        <v>815.34999999999991</v>
      </c>
      <c r="E15" s="44">
        <v>925.2</v>
      </c>
      <c r="F15" s="44">
        <v>891.1099999999999</v>
      </c>
      <c r="G15" s="44">
        <v>876.3</v>
      </c>
    </row>
    <row r="16" spans="1:11" hidden="1" x14ac:dyDescent="0.25">
      <c r="B16" s="43" t="s">
        <v>31</v>
      </c>
      <c r="C16" s="44"/>
      <c r="D16" s="44">
        <v>0</v>
      </c>
      <c r="E16" s="44">
        <v>145.25</v>
      </c>
      <c r="F16" s="44">
        <v>390</v>
      </c>
      <c r="G16" s="44">
        <v>85</v>
      </c>
    </row>
    <row r="17" spans="1:10" s="21" customFormat="1" hidden="1" x14ac:dyDescent="0.25">
      <c r="A17" s="4"/>
      <c r="B17" s="43" t="s">
        <v>32</v>
      </c>
      <c r="C17" s="44"/>
      <c r="D17" s="44">
        <v>0</v>
      </c>
      <c r="E17" s="44">
        <v>617.39</v>
      </c>
      <c r="F17" s="44">
        <v>404.35</v>
      </c>
      <c r="G17" s="44">
        <v>667.1</v>
      </c>
      <c r="H17" s="3"/>
      <c r="J17" s="20"/>
    </row>
    <row r="18" spans="1:10" s="21" customFormat="1" x14ac:dyDescent="0.25">
      <c r="A18" s="4"/>
      <c r="B18" s="43" t="s">
        <v>33</v>
      </c>
      <c r="C18" s="44">
        <f>'[1]Income Expenditure'!O13</f>
        <v>600.25</v>
      </c>
      <c r="D18" s="44">
        <v>1560.2</v>
      </c>
      <c r="E18" s="44">
        <v>1058.27</v>
      </c>
      <c r="F18" s="44">
        <v>907.93</v>
      </c>
      <c r="G18" s="44">
        <v>2468.09</v>
      </c>
      <c r="H18" s="3"/>
      <c r="J18" s="20"/>
    </row>
    <row r="19" spans="1:10" s="21" customFormat="1" x14ac:dyDescent="0.25">
      <c r="A19" s="4"/>
      <c r="B19" s="43" t="s">
        <v>34</v>
      </c>
      <c r="C19" s="44">
        <f>'[1]Income Expenditure'!O8</f>
        <v>579.4899999999999</v>
      </c>
      <c r="D19" s="44">
        <v>766.53</v>
      </c>
      <c r="E19" s="44">
        <v>0</v>
      </c>
      <c r="F19" s="44">
        <v>760.26</v>
      </c>
      <c r="G19" s="44">
        <v>774.4</v>
      </c>
      <c r="H19" s="3"/>
      <c r="J19" s="20"/>
    </row>
    <row r="20" spans="1:10" s="21" customFormat="1" x14ac:dyDescent="0.25">
      <c r="A20" s="4"/>
      <c r="B20" s="43" t="s">
        <v>35</v>
      </c>
      <c r="C20" s="44">
        <v>0</v>
      </c>
      <c r="D20" s="44">
        <v>3278.8100000000004</v>
      </c>
      <c r="E20" s="44">
        <v>4351.75</v>
      </c>
      <c r="F20" s="44">
        <v>3788.67</v>
      </c>
      <c r="G20" s="44">
        <v>3907.04</v>
      </c>
      <c r="H20" s="3"/>
      <c r="J20" s="20"/>
    </row>
    <row r="21" spans="1:10" s="21" customFormat="1" hidden="1" x14ac:dyDescent="0.25">
      <c r="A21" s="4"/>
      <c r="B21" s="43" t="s">
        <v>36</v>
      </c>
      <c r="C21" s="44"/>
      <c r="D21" s="44"/>
      <c r="E21" s="44"/>
      <c r="F21" s="44">
        <v>0</v>
      </c>
      <c r="G21" s="44">
        <v>39.5</v>
      </c>
      <c r="H21" s="3"/>
      <c r="J21" s="20"/>
    </row>
    <row r="22" spans="1:10" s="21" customFormat="1" hidden="1" x14ac:dyDescent="0.25">
      <c r="A22" s="4"/>
      <c r="B22" s="43" t="s">
        <v>37</v>
      </c>
      <c r="C22" s="44"/>
      <c r="D22" s="44"/>
      <c r="E22" s="44"/>
      <c r="F22" s="44">
        <v>0</v>
      </c>
      <c r="G22" s="44">
        <v>565.20000000000005</v>
      </c>
      <c r="H22" s="3"/>
      <c r="J22" s="20"/>
    </row>
    <row r="23" spans="1:10" s="21" customFormat="1" x14ac:dyDescent="0.25">
      <c r="A23" s="4"/>
      <c r="B23" s="3"/>
      <c r="C23" s="45">
        <f>SUM(C7:C20)</f>
        <v>9341.68</v>
      </c>
      <c r="D23" s="45">
        <f>SUM(D7:D22)</f>
        <v>14955.369999999999</v>
      </c>
      <c r="E23" s="45">
        <v>16731.020000000004</v>
      </c>
      <c r="F23" s="45">
        <v>17200.700000000004</v>
      </c>
      <c r="G23" s="45">
        <v>19210.88</v>
      </c>
      <c r="H23" s="3"/>
      <c r="I23" s="20"/>
      <c r="J23" s="20">
        <f>C23+C32-'[1]Income Expenditure'!O19+C40</f>
        <v>0</v>
      </c>
    </row>
    <row r="24" spans="1:10" s="21" customFormat="1" x14ac:dyDescent="0.25">
      <c r="A24" s="4"/>
      <c r="B24" s="3"/>
      <c r="C24" s="46"/>
      <c r="D24" s="46"/>
      <c r="E24" s="46"/>
      <c r="F24" s="46">
        <v>0</v>
      </c>
      <c r="G24" s="3"/>
      <c r="H24" s="3"/>
      <c r="J24" s="20"/>
    </row>
    <row r="26" spans="1:10" s="21" customFormat="1" x14ac:dyDescent="0.25">
      <c r="A26" s="4"/>
      <c r="B26" s="3"/>
      <c r="C26" s="4">
        <v>2020</v>
      </c>
      <c r="D26" s="4">
        <v>2019</v>
      </c>
      <c r="E26" s="4">
        <v>2018</v>
      </c>
      <c r="F26" s="4">
        <v>2017</v>
      </c>
      <c r="G26" s="4">
        <v>2016</v>
      </c>
      <c r="H26" s="3"/>
      <c r="J26" s="20"/>
    </row>
    <row r="27" spans="1:10" s="21" customFormat="1" x14ac:dyDescent="0.25">
      <c r="A27" s="4"/>
      <c r="B27" s="3"/>
      <c r="C27" s="2" t="s">
        <v>4</v>
      </c>
      <c r="D27" s="2" t="s">
        <v>4</v>
      </c>
      <c r="E27" s="2" t="s">
        <v>4</v>
      </c>
      <c r="F27" s="2" t="s">
        <v>4</v>
      </c>
      <c r="G27" s="2" t="s">
        <v>4</v>
      </c>
      <c r="H27" s="3"/>
      <c r="J27" s="20"/>
    </row>
    <row r="28" spans="1:10" s="21" customFormat="1" x14ac:dyDescent="0.25">
      <c r="A28" s="4">
        <v>2</v>
      </c>
      <c r="B28" s="4" t="s">
        <v>7</v>
      </c>
      <c r="C28" s="4"/>
      <c r="D28" s="4"/>
      <c r="E28" s="4"/>
      <c r="F28" s="3"/>
      <c r="G28" s="3"/>
      <c r="H28" s="3"/>
      <c r="J28" s="20"/>
    </row>
    <row r="29" spans="1:10" s="21" customFormat="1" x14ac:dyDescent="0.25">
      <c r="A29" s="4"/>
      <c r="B29" s="43" t="s">
        <v>38</v>
      </c>
      <c r="C29" s="44">
        <f>'[1]Income Expenditure'!O16</f>
        <v>972.2</v>
      </c>
      <c r="D29" s="44">
        <v>1000.5</v>
      </c>
      <c r="E29" s="44">
        <v>743.8</v>
      </c>
      <c r="F29" s="44">
        <v>1068.8</v>
      </c>
      <c r="G29" s="44">
        <v>1259.25</v>
      </c>
      <c r="H29" s="3"/>
      <c r="J29" s="20"/>
    </row>
    <row r="30" spans="1:10" s="21" customFormat="1" x14ac:dyDescent="0.25">
      <c r="A30" s="4"/>
      <c r="B30" s="43" t="s">
        <v>39</v>
      </c>
      <c r="C30" s="44">
        <f>'[1]Income Expenditure'!O17</f>
        <v>58.05</v>
      </c>
      <c r="D30" s="44">
        <v>78.64</v>
      </c>
      <c r="E30" s="44">
        <v>176.98000000000002</v>
      </c>
      <c r="F30" s="44">
        <v>265.14999999999998</v>
      </c>
      <c r="G30" s="44">
        <v>216.60000000000002</v>
      </c>
      <c r="H30" s="3"/>
      <c r="J30" s="20"/>
    </row>
    <row r="31" spans="1:10" s="21" customFormat="1" hidden="1" x14ac:dyDescent="0.25">
      <c r="A31" s="4"/>
      <c r="B31" s="43" t="s">
        <v>40</v>
      </c>
      <c r="C31" s="44"/>
      <c r="D31" s="44">
        <f>'[1]Income Expenditure'!O18</f>
        <v>0</v>
      </c>
      <c r="E31" s="44"/>
      <c r="F31" s="44">
        <v>30.38</v>
      </c>
      <c r="G31" s="44">
        <v>73.72</v>
      </c>
      <c r="H31" s="3"/>
      <c r="J31" s="20"/>
    </row>
    <row r="32" spans="1:10" s="21" customFormat="1" x14ac:dyDescent="0.25">
      <c r="A32" s="4"/>
      <c r="B32" s="3"/>
      <c r="C32" s="45">
        <f>SUM(C29:C30)</f>
        <v>1030.25</v>
      </c>
      <c r="D32" s="45">
        <v>1079.1400000000001</v>
      </c>
      <c r="E32" s="45">
        <v>920.78</v>
      </c>
      <c r="F32" s="45">
        <v>1364.33</v>
      </c>
      <c r="G32" s="45">
        <v>1549.57</v>
      </c>
      <c r="H32" s="3"/>
      <c r="J32" s="20">
        <f>'[1]Income Expenditure'!O16+'[1]Income Expenditure'!O17-C32</f>
        <v>0</v>
      </c>
    </row>
    <row r="33" spans="1:13" x14ac:dyDescent="0.25">
      <c r="C33" s="7"/>
      <c r="D33" s="7"/>
      <c r="E33" s="7"/>
    </row>
    <row r="34" spans="1:13" x14ac:dyDescent="0.25">
      <c r="C34" s="4">
        <v>2020</v>
      </c>
      <c r="D34" s="4">
        <v>2019</v>
      </c>
      <c r="E34" s="4">
        <v>2018</v>
      </c>
      <c r="F34" s="4">
        <v>2017</v>
      </c>
      <c r="G34" s="4">
        <v>2016</v>
      </c>
    </row>
    <row r="35" spans="1:13" x14ac:dyDescent="0.25">
      <c r="C35" s="2" t="s">
        <v>4</v>
      </c>
      <c r="D35" s="2" t="s">
        <v>4</v>
      </c>
      <c r="E35" s="2" t="s">
        <v>4</v>
      </c>
      <c r="F35" s="2" t="s">
        <v>4</v>
      </c>
      <c r="G35" s="2" t="s">
        <v>4</v>
      </c>
    </row>
    <row r="36" spans="1:13" x14ac:dyDescent="0.25">
      <c r="A36" s="4">
        <v>3</v>
      </c>
      <c r="B36" s="4" t="s">
        <v>8</v>
      </c>
      <c r="C36" s="4"/>
      <c r="D36" s="4"/>
      <c r="E36" s="4"/>
    </row>
    <row r="37" spans="1:13" x14ac:dyDescent="0.25">
      <c r="B37" s="43" t="s">
        <v>41</v>
      </c>
      <c r="C37" s="44">
        <f>'[1]Income Expenditure'!O15</f>
        <v>228</v>
      </c>
      <c r="D37" s="47">
        <v>0</v>
      </c>
      <c r="E37" s="4"/>
    </row>
    <row r="38" spans="1:13" x14ac:dyDescent="0.25">
      <c r="B38" s="43" t="s">
        <v>42</v>
      </c>
      <c r="C38" s="44">
        <v>0</v>
      </c>
      <c r="D38" s="44">
        <v>756</v>
      </c>
      <c r="E38" s="44">
        <v>0</v>
      </c>
      <c r="F38" s="44">
        <v>1068.8</v>
      </c>
      <c r="G38" s="44">
        <v>1259.25</v>
      </c>
    </row>
    <row r="39" spans="1:13" x14ac:dyDescent="0.25">
      <c r="B39" s="43" t="s">
        <v>43</v>
      </c>
      <c r="C39" s="44">
        <v>0</v>
      </c>
      <c r="D39" s="44">
        <v>192.46</v>
      </c>
      <c r="E39" s="44">
        <v>0</v>
      </c>
      <c r="F39" s="44">
        <v>265.14999999999998</v>
      </c>
      <c r="G39" s="44">
        <v>216.60000000000002</v>
      </c>
    </row>
    <row r="40" spans="1:13" x14ac:dyDescent="0.25">
      <c r="C40" s="45">
        <f>SUM(C37:C39)</f>
        <v>228</v>
      </c>
      <c r="D40" s="45">
        <f>D39+D38</f>
        <v>948.46</v>
      </c>
      <c r="E40" s="45">
        <v>0</v>
      </c>
      <c r="F40" s="45">
        <v>1364.33</v>
      </c>
      <c r="G40" s="45">
        <v>1549.57</v>
      </c>
      <c r="J40" s="20">
        <f>'[1]Income Expenditure'!O15-C40</f>
        <v>0</v>
      </c>
      <c r="K40" s="48"/>
      <c r="M40" s="46"/>
    </row>
    <row r="42" spans="1:13" x14ac:dyDescent="0.25">
      <c r="C42" s="4">
        <v>2020</v>
      </c>
      <c r="D42" s="4">
        <v>2019</v>
      </c>
      <c r="E42" s="4">
        <v>2018</v>
      </c>
      <c r="F42" s="4">
        <v>2017</v>
      </c>
      <c r="G42" s="4">
        <v>2016</v>
      </c>
    </row>
    <row r="43" spans="1:13" x14ac:dyDescent="0.25">
      <c r="A43" s="3"/>
      <c r="C43" s="2" t="s">
        <v>4</v>
      </c>
      <c r="D43" s="2" t="s">
        <v>4</v>
      </c>
      <c r="E43" s="2" t="s">
        <v>4</v>
      </c>
      <c r="F43" s="2" t="s">
        <v>4</v>
      </c>
      <c r="G43" s="2" t="s">
        <v>4</v>
      </c>
    </row>
    <row r="44" spans="1:13" x14ac:dyDescent="0.25">
      <c r="A44" s="4">
        <v>4</v>
      </c>
      <c r="B44" s="4" t="s">
        <v>10</v>
      </c>
      <c r="C44" s="4"/>
      <c r="D44" s="4"/>
      <c r="E44" s="4"/>
    </row>
    <row r="45" spans="1:13" x14ac:dyDescent="0.25">
      <c r="B45" s="43" t="s">
        <v>44</v>
      </c>
      <c r="C45" s="44">
        <f>'[1]Income Expenditure'!O39</f>
        <v>10085</v>
      </c>
      <c r="D45" s="44">
        <v>9500</v>
      </c>
      <c r="E45" s="44">
        <v>10349</v>
      </c>
      <c r="F45" s="44">
        <v>12000</v>
      </c>
      <c r="G45" s="44">
        <v>12000</v>
      </c>
    </row>
    <row r="46" spans="1:13" x14ac:dyDescent="0.25">
      <c r="C46" s="45">
        <f>SUM(C45)</f>
        <v>10085</v>
      </c>
      <c r="D46" s="45">
        <f>SUM(D45)</f>
        <v>9500</v>
      </c>
      <c r="E46" s="45">
        <v>10349</v>
      </c>
      <c r="F46" s="45">
        <v>12000</v>
      </c>
      <c r="G46" s="45">
        <v>12000</v>
      </c>
      <c r="J46" s="20">
        <f>'[1]Income Expenditure'!O39-C46</f>
        <v>0</v>
      </c>
    </row>
    <row r="49" spans="1:7" x14ac:dyDescent="0.25">
      <c r="C49" s="4">
        <v>2020</v>
      </c>
      <c r="D49" s="4">
        <v>2019</v>
      </c>
      <c r="E49" s="4">
        <v>2018</v>
      </c>
      <c r="F49" s="4">
        <v>2017</v>
      </c>
      <c r="G49" s="4">
        <v>2016</v>
      </c>
    </row>
    <row r="50" spans="1:7" x14ac:dyDescent="0.25">
      <c r="C50" s="2" t="s">
        <v>4</v>
      </c>
      <c r="D50" s="2" t="s">
        <v>4</v>
      </c>
      <c r="E50" s="2" t="s">
        <v>4</v>
      </c>
      <c r="F50" s="2" t="s">
        <v>4</v>
      </c>
      <c r="G50" s="2" t="s">
        <v>4</v>
      </c>
    </row>
    <row r="51" spans="1:7" x14ac:dyDescent="0.25">
      <c r="A51" s="4">
        <v>5</v>
      </c>
      <c r="B51" s="4" t="s">
        <v>11</v>
      </c>
      <c r="C51" s="4"/>
      <c r="D51" s="4"/>
      <c r="E51" s="4"/>
    </row>
    <row r="52" spans="1:7" x14ac:dyDescent="0.25">
      <c r="B52" s="43" t="s">
        <v>45</v>
      </c>
      <c r="C52" s="44">
        <f>'[1]Income Expenditure'!O23</f>
        <v>4.5</v>
      </c>
      <c r="D52" s="55">
        <v>0</v>
      </c>
      <c r="E52" s="4"/>
    </row>
    <row r="53" spans="1:7" x14ac:dyDescent="0.25">
      <c r="B53" s="43" t="s">
        <v>22</v>
      </c>
      <c r="C53" s="44">
        <v>0</v>
      </c>
      <c r="D53" s="55">
        <v>1.9</v>
      </c>
      <c r="E53" s="44">
        <v>81.63</v>
      </c>
      <c r="F53" s="44">
        <v>0</v>
      </c>
      <c r="G53" s="44">
        <v>0</v>
      </c>
    </row>
    <row r="54" spans="1:7" x14ac:dyDescent="0.25">
      <c r="B54" s="43" t="s">
        <v>46</v>
      </c>
      <c r="C54" s="44">
        <f>'[1]Income Expenditure'!O24</f>
        <v>2.15</v>
      </c>
      <c r="D54" s="55">
        <v>0</v>
      </c>
      <c r="E54" s="44">
        <v>59</v>
      </c>
      <c r="F54" s="44">
        <v>42.13</v>
      </c>
      <c r="G54" s="44">
        <v>242</v>
      </c>
    </row>
    <row r="55" spans="1:7" x14ac:dyDescent="0.25">
      <c r="B55" s="43" t="s">
        <v>24</v>
      </c>
      <c r="C55" s="44">
        <f>'[1]Income Expenditure'!O31</f>
        <v>486.16999999999996</v>
      </c>
      <c r="D55" s="55">
        <v>0</v>
      </c>
      <c r="E55" s="44"/>
      <c r="F55" s="44">
        <v>124.22</v>
      </c>
      <c r="G55" s="44">
        <v>44</v>
      </c>
    </row>
    <row r="56" spans="1:7" x14ac:dyDescent="0.25">
      <c r="B56" s="43" t="s">
        <v>27</v>
      </c>
      <c r="C56" s="44">
        <v>0</v>
      </c>
      <c r="D56" s="55">
        <v>12.600000000000001</v>
      </c>
      <c r="E56" s="44">
        <v>16.59</v>
      </c>
      <c r="F56" s="44">
        <v>57.880000000000017</v>
      </c>
      <c r="G56" s="44"/>
    </row>
    <row r="57" spans="1:7" x14ac:dyDescent="0.25">
      <c r="B57" s="43" t="s">
        <v>47</v>
      </c>
      <c r="C57" s="44">
        <f>'[1]Income Expenditure'!O25</f>
        <v>1601.41</v>
      </c>
      <c r="D57" s="55">
        <v>2249.4699999999998</v>
      </c>
      <c r="E57" s="44">
        <v>2377.4699999999998</v>
      </c>
      <c r="F57" s="44">
        <v>2218.2199999999998</v>
      </c>
      <c r="G57" s="44">
        <v>2391.02</v>
      </c>
    </row>
    <row r="58" spans="1:7" x14ac:dyDescent="0.25">
      <c r="B58" s="43" t="s">
        <v>48</v>
      </c>
      <c r="C58" s="44">
        <f>'[1]Income Expenditure'!O26</f>
        <v>1026.8699999999999</v>
      </c>
      <c r="D58" s="55">
        <v>1074.1820000000002</v>
      </c>
      <c r="E58" s="44">
        <v>1026.8600000000001</v>
      </c>
      <c r="F58" s="44">
        <v>694.16000000000008</v>
      </c>
      <c r="G58" s="44">
        <v>719.09</v>
      </c>
    </row>
    <row r="59" spans="1:7" x14ac:dyDescent="0.25">
      <c r="B59" s="43" t="s">
        <v>49</v>
      </c>
      <c r="C59" s="44">
        <f>'[1]Income Expenditure'!O22</f>
        <v>65.959999999999994</v>
      </c>
      <c r="D59" s="55">
        <v>0</v>
      </c>
      <c r="E59" s="44"/>
      <c r="F59" s="44"/>
      <c r="G59" s="44"/>
    </row>
    <row r="60" spans="1:7" x14ac:dyDescent="0.25">
      <c r="B60" s="43" t="s">
        <v>50</v>
      </c>
      <c r="C60" s="44">
        <f>'[1]Income Expenditure'!O27</f>
        <v>382.58</v>
      </c>
      <c r="D60" s="55">
        <v>278.18</v>
      </c>
      <c r="E60" s="44">
        <v>480.81</v>
      </c>
      <c r="F60" s="44">
        <v>757.29</v>
      </c>
      <c r="G60" s="44">
        <v>497.04</v>
      </c>
    </row>
    <row r="61" spans="1:7" x14ac:dyDescent="0.25">
      <c r="B61" s="43" t="s">
        <v>29</v>
      </c>
      <c r="C61" s="44">
        <f>'[1]Income Expenditure'!O29</f>
        <v>257.39</v>
      </c>
      <c r="D61" s="55">
        <v>450.34</v>
      </c>
      <c r="E61" s="44">
        <v>447.49</v>
      </c>
      <c r="F61" s="44">
        <v>300.72000000000003</v>
      </c>
      <c r="G61" s="44">
        <v>280.44</v>
      </c>
    </row>
    <row r="62" spans="1:7" hidden="1" x14ac:dyDescent="0.25">
      <c r="B62" s="43" t="s">
        <v>51</v>
      </c>
      <c r="C62" s="44"/>
      <c r="D62" s="55"/>
      <c r="E62" s="44"/>
      <c r="F62" s="44">
        <v>80.3</v>
      </c>
      <c r="G62" s="44"/>
    </row>
    <row r="63" spans="1:7" x14ac:dyDescent="0.25">
      <c r="B63" s="43" t="s">
        <v>30</v>
      </c>
      <c r="C63" s="44">
        <v>0</v>
      </c>
      <c r="D63" s="55">
        <v>310.44</v>
      </c>
      <c r="E63" s="44">
        <v>324.79999999999995</v>
      </c>
      <c r="F63" s="44">
        <v>403.94</v>
      </c>
      <c r="G63" s="44">
        <v>196.77</v>
      </c>
    </row>
    <row r="64" spans="1:7" hidden="1" x14ac:dyDescent="0.25">
      <c r="B64" s="43" t="s">
        <v>32</v>
      </c>
      <c r="C64" s="44"/>
      <c r="D64" s="55">
        <v>0</v>
      </c>
      <c r="E64" s="44">
        <v>413.84000000000003</v>
      </c>
      <c r="F64" s="44">
        <v>268.53000000000003</v>
      </c>
      <c r="G64" s="44">
        <v>95.69</v>
      </c>
    </row>
    <row r="65" spans="1:10" s="21" customFormat="1" ht="13.5" hidden="1" customHeight="1" x14ac:dyDescent="0.25">
      <c r="A65" s="4"/>
      <c r="B65" s="43" t="s">
        <v>52</v>
      </c>
      <c r="C65" s="44"/>
      <c r="D65" s="55"/>
      <c r="E65" s="44"/>
      <c r="F65" s="44">
        <v>6.48</v>
      </c>
      <c r="G65" s="44"/>
      <c r="H65" s="3"/>
      <c r="J65" s="20"/>
    </row>
    <row r="66" spans="1:10" s="21" customFormat="1" x14ac:dyDescent="0.25">
      <c r="A66" s="4"/>
      <c r="B66" s="43" t="s">
        <v>53</v>
      </c>
      <c r="C66" s="44">
        <v>0</v>
      </c>
      <c r="D66" s="55">
        <v>162.69</v>
      </c>
      <c r="E66" s="44">
        <v>70.949999999999989</v>
      </c>
      <c r="F66" s="44">
        <v>281.14</v>
      </c>
      <c r="G66" s="44">
        <v>439.28999999999996</v>
      </c>
      <c r="H66" s="3"/>
      <c r="J66" s="20"/>
    </row>
    <row r="67" spans="1:10" s="21" customFormat="1" x14ac:dyDescent="0.25">
      <c r="A67" s="4"/>
      <c r="B67" s="43" t="s">
        <v>34</v>
      </c>
      <c r="C67" s="44">
        <f>'[1]Income Expenditure'!O21</f>
        <v>108.96000000000001</v>
      </c>
      <c r="D67" s="55">
        <v>216.06</v>
      </c>
      <c r="E67" s="44"/>
      <c r="F67" s="44">
        <v>152.69999999999999</v>
      </c>
      <c r="G67" s="44">
        <v>29.51</v>
      </c>
      <c r="H67" s="3"/>
      <c r="J67" s="20"/>
    </row>
    <row r="68" spans="1:10" s="21" customFormat="1" x14ac:dyDescent="0.25">
      <c r="A68" s="4"/>
      <c r="B68" s="43" t="s">
        <v>35</v>
      </c>
      <c r="C68" s="44">
        <v>0</v>
      </c>
      <c r="D68" s="55">
        <v>805.05000000000007</v>
      </c>
      <c r="E68" s="44">
        <v>1644.8999999999999</v>
      </c>
      <c r="F68" s="44">
        <v>1037.9100000000001</v>
      </c>
      <c r="G68" s="44">
        <v>1153.32</v>
      </c>
      <c r="H68" s="3"/>
      <c r="J68" s="20"/>
    </row>
    <row r="69" spans="1:10" s="21" customFormat="1" x14ac:dyDescent="0.25">
      <c r="A69" s="4"/>
      <c r="B69" s="43" t="s">
        <v>54</v>
      </c>
      <c r="C69" s="44">
        <v>0</v>
      </c>
      <c r="D69" s="55">
        <v>99.31</v>
      </c>
      <c r="E69" s="44"/>
      <c r="F69" s="44">
        <v>209.57</v>
      </c>
      <c r="G69" s="44"/>
      <c r="H69" s="3"/>
      <c r="J69" s="20"/>
    </row>
    <row r="70" spans="1:10" s="21" customFormat="1" x14ac:dyDescent="0.25">
      <c r="A70" s="4"/>
      <c r="B70" s="43" t="s">
        <v>33</v>
      </c>
      <c r="C70" s="44">
        <f>'[1]Income Expenditure'!O28</f>
        <v>19.060000000000002</v>
      </c>
      <c r="D70" s="55">
        <v>36.380000000000003</v>
      </c>
      <c r="E70" s="44"/>
      <c r="F70" s="44"/>
      <c r="G70" s="44"/>
      <c r="H70" s="3"/>
      <c r="J70" s="20"/>
    </row>
    <row r="71" spans="1:10" s="21" customFormat="1" x14ac:dyDescent="0.25">
      <c r="A71" s="4"/>
      <c r="B71" s="43" t="s">
        <v>41</v>
      </c>
      <c r="C71" s="44">
        <f>'[1]Income Expenditure'!O30</f>
        <v>166.37</v>
      </c>
      <c r="D71" s="55">
        <v>0</v>
      </c>
      <c r="E71" s="44"/>
      <c r="F71" s="44"/>
      <c r="G71" s="44"/>
      <c r="H71" s="3"/>
      <c r="J71" s="20"/>
    </row>
    <row r="72" spans="1:10" s="21" customFormat="1" x14ac:dyDescent="0.25">
      <c r="A72" s="4"/>
      <c r="B72" s="43" t="s">
        <v>55</v>
      </c>
      <c r="C72" s="44">
        <f>'[1]Income Expenditure'!O32</f>
        <v>213.41999999999996</v>
      </c>
      <c r="D72" s="55">
        <v>335.88</v>
      </c>
      <c r="E72" s="44">
        <v>489.06</v>
      </c>
      <c r="F72" s="44">
        <f>530.96+60</f>
        <v>590.96</v>
      </c>
      <c r="G72" s="44">
        <f>844.81+23</f>
        <v>867.81</v>
      </c>
      <c r="H72" s="3"/>
      <c r="J72" s="20"/>
    </row>
    <row r="73" spans="1:10" s="21" customFormat="1" hidden="1" x14ac:dyDescent="0.25">
      <c r="A73" s="4"/>
      <c r="B73" s="43" t="s">
        <v>31</v>
      </c>
      <c r="C73" s="44"/>
      <c r="D73" s="44">
        <v>0</v>
      </c>
      <c r="E73" s="44">
        <v>220</v>
      </c>
      <c r="F73" s="44">
        <v>149.25</v>
      </c>
      <c r="G73" s="44">
        <v>390</v>
      </c>
      <c r="H73" s="3"/>
      <c r="J73" s="20"/>
    </row>
    <row r="74" spans="1:10" s="21" customFormat="1" hidden="1" x14ac:dyDescent="0.25">
      <c r="A74" s="4"/>
      <c r="B74" s="43" t="s">
        <v>56</v>
      </c>
      <c r="C74" s="44"/>
      <c r="D74" s="44"/>
      <c r="E74" s="44"/>
      <c r="F74" s="44"/>
      <c r="G74" s="44">
        <v>94.75</v>
      </c>
      <c r="H74" s="3"/>
      <c r="J74" s="20"/>
    </row>
    <row r="75" spans="1:10" s="21" customFormat="1" hidden="1" x14ac:dyDescent="0.25">
      <c r="A75" s="4"/>
      <c r="B75" s="43" t="s">
        <v>57</v>
      </c>
      <c r="C75" s="44"/>
      <c r="D75" s="44"/>
      <c r="E75" s="44"/>
      <c r="F75" s="44"/>
      <c r="G75" s="44">
        <v>690.2</v>
      </c>
      <c r="H75" s="3"/>
      <c r="J75" s="20"/>
    </row>
    <row r="76" spans="1:10" s="21" customFormat="1" x14ac:dyDescent="0.25">
      <c r="A76" s="4"/>
      <c r="B76" s="3"/>
      <c r="C76" s="45">
        <f>SUM(C52:C73)</f>
        <v>4334.84</v>
      </c>
      <c r="D76" s="45">
        <f>SUM(D52:D72)</f>
        <v>6032.4820000000009</v>
      </c>
      <c r="E76" s="45">
        <v>7653.4000000000005</v>
      </c>
      <c r="F76" s="45">
        <v>7375.5499999999984</v>
      </c>
      <c r="G76" s="45">
        <v>8130.7300000000005</v>
      </c>
      <c r="H76" s="46"/>
      <c r="J76" s="20">
        <f>SUM('[1]Income Expenditure'!O21:O32)-C76</f>
        <v>0</v>
      </c>
    </row>
    <row r="77" spans="1:10" s="21" customFormat="1" x14ac:dyDescent="0.25">
      <c r="A77" s="4"/>
      <c r="B77" s="3"/>
      <c r="C77" s="49"/>
      <c r="D77" s="49">
        <f>D76-SUM('[1]Income Expenditure'!O21:O32)</f>
        <v>1697.6420000000016</v>
      </c>
      <c r="E77" s="49">
        <v>0</v>
      </c>
      <c r="F77" s="46">
        <v>0</v>
      </c>
      <c r="G77" s="46">
        <v>7.0000000002437446E-2</v>
      </c>
      <c r="H77" s="3"/>
      <c r="J77" s="20"/>
    </row>
    <row r="79" spans="1:10" s="21" customFormat="1" x14ac:dyDescent="0.25">
      <c r="A79" s="4"/>
      <c r="B79" s="3"/>
      <c r="C79" s="4">
        <v>2020</v>
      </c>
      <c r="D79" s="4">
        <v>2019</v>
      </c>
      <c r="E79" s="4">
        <v>2018</v>
      </c>
      <c r="F79" s="4">
        <v>2017</v>
      </c>
      <c r="G79" s="4">
        <v>2016</v>
      </c>
      <c r="H79" s="3"/>
      <c r="J79" s="20"/>
    </row>
    <row r="80" spans="1:10" s="21" customFormat="1" x14ac:dyDescent="0.25">
      <c r="A80" s="4"/>
      <c r="B80" s="3"/>
      <c r="C80" s="2" t="s">
        <v>4</v>
      </c>
      <c r="D80" s="2" t="s">
        <v>4</v>
      </c>
      <c r="E80" s="2" t="s">
        <v>4</v>
      </c>
      <c r="F80" s="2" t="s">
        <v>4</v>
      </c>
      <c r="G80" s="2" t="s">
        <v>4</v>
      </c>
      <c r="H80" s="3"/>
      <c r="J80" s="20"/>
    </row>
    <row r="81" spans="1:10" s="21" customFormat="1" x14ac:dyDescent="0.25">
      <c r="A81" s="4">
        <v>6</v>
      </c>
      <c r="B81" s="4" t="s">
        <v>12</v>
      </c>
      <c r="C81" s="4"/>
      <c r="D81" s="4"/>
      <c r="E81" s="4"/>
      <c r="F81" s="3"/>
      <c r="G81" s="3"/>
      <c r="H81" s="3"/>
      <c r="J81" s="20"/>
    </row>
    <row r="82" spans="1:10" s="21" customFormat="1" x14ac:dyDescent="0.25">
      <c r="A82" s="4"/>
      <c r="B82" s="43" t="s">
        <v>58</v>
      </c>
      <c r="C82" s="44">
        <f>'[1]Income Expenditure'!O35</f>
        <v>30</v>
      </c>
      <c r="D82" s="44">
        <v>37</v>
      </c>
      <c r="E82" s="44">
        <v>20</v>
      </c>
      <c r="F82" s="44">
        <v>20</v>
      </c>
      <c r="G82" s="44">
        <v>10</v>
      </c>
      <c r="H82" s="3"/>
      <c r="J82" s="20"/>
    </row>
    <row r="83" spans="1:10" s="21" customFormat="1" x14ac:dyDescent="0.25">
      <c r="A83" s="4"/>
      <c r="B83" s="43" t="s">
        <v>59</v>
      </c>
      <c r="C83" s="44">
        <f>'[1]Income Expenditure'!O33</f>
        <v>1.54</v>
      </c>
      <c r="D83" s="44">
        <v>4</v>
      </c>
      <c r="E83" s="44">
        <v>34.519999999999996</v>
      </c>
      <c r="F83" s="44">
        <v>46.09</v>
      </c>
      <c r="G83" s="44">
        <v>126.65</v>
      </c>
      <c r="H83" s="3"/>
      <c r="J83" s="20"/>
    </row>
    <row r="84" spans="1:10" s="21" customFormat="1" x14ac:dyDescent="0.25">
      <c r="A84" s="4"/>
      <c r="B84" s="43" t="s">
        <v>60</v>
      </c>
      <c r="C84" s="44">
        <f>'[1]Income Expenditure'!O34</f>
        <v>1.4</v>
      </c>
      <c r="D84" s="44">
        <v>0</v>
      </c>
      <c r="E84" s="44">
        <v>7.25</v>
      </c>
      <c r="F84" s="44">
        <v>3.3</v>
      </c>
      <c r="G84" s="44">
        <v>13.08</v>
      </c>
      <c r="H84" s="3"/>
      <c r="J84" s="20"/>
    </row>
    <row r="85" spans="1:10" s="21" customFormat="1" hidden="1" x14ac:dyDescent="0.25">
      <c r="A85" s="4"/>
      <c r="B85" s="43" t="s">
        <v>61</v>
      </c>
      <c r="C85" s="44"/>
      <c r="D85" s="44"/>
      <c r="E85" s="44"/>
      <c r="F85" s="44">
        <v>96</v>
      </c>
      <c r="G85" s="44"/>
      <c r="H85" s="3"/>
      <c r="J85" s="20"/>
    </row>
    <row r="86" spans="1:10" s="21" customFormat="1" x14ac:dyDescent="0.25">
      <c r="A86" s="4"/>
      <c r="B86" s="43" t="s">
        <v>62</v>
      </c>
      <c r="C86" s="44">
        <v>0</v>
      </c>
      <c r="D86" s="44">
        <v>34.950000000000003</v>
      </c>
      <c r="E86" s="44"/>
      <c r="F86" s="44"/>
      <c r="G86" s="44"/>
      <c r="H86" s="3"/>
      <c r="J86" s="20"/>
    </row>
    <row r="87" spans="1:10" s="21" customFormat="1" x14ac:dyDescent="0.25">
      <c r="A87" s="4"/>
      <c r="B87" s="3"/>
      <c r="C87" s="45">
        <f>SUM(C82:C86)</f>
        <v>32.94</v>
      </c>
      <c r="D87" s="45">
        <f>SUM(D82:D86)</f>
        <v>75.95</v>
      </c>
      <c r="E87" s="45">
        <v>61.769999999999996</v>
      </c>
      <c r="F87" s="45">
        <v>165.39</v>
      </c>
      <c r="G87" s="45">
        <v>149.73000000000002</v>
      </c>
      <c r="H87" s="3"/>
      <c r="J87" s="20">
        <f>'[1]Income Expenditure'!O33+'[1]Income Expenditure'!O35+'[1]Income Expenditure'!O34-C87</f>
        <v>0</v>
      </c>
    </row>
    <row r="88" spans="1:10" s="21" customFormat="1" x14ac:dyDescent="0.25">
      <c r="A88" s="4"/>
      <c r="B88" s="3"/>
      <c r="C88" s="50"/>
      <c r="D88" s="50">
        <f>D87-('[1]Income Expenditure'!O33+'[1]Income Expenditure'!O34+'[1]Income Expenditure'!O35)</f>
        <v>43.010000000000005</v>
      </c>
      <c r="E88" s="51"/>
      <c r="F88" s="3"/>
      <c r="G88" s="3"/>
      <c r="H88" s="3"/>
      <c r="J88" s="20"/>
    </row>
    <row r="90" spans="1:10" s="21" customFormat="1" x14ac:dyDescent="0.25">
      <c r="A90" s="4"/>
      <c r="B90" s="3"/>
      <c r="C90" s="4">
        <v>2020</v>
      </c>
      <c r="D90" s="4">
        <v>2019</v>
      </c>
      <c r="E90" s="4">
        <v>2018</v>
      </c>
      <c r="F90" s="4">
        <v>2017</v>
      </c>
      <c r="G90" s="4">
        <v>2016</v>
      </c>
      <c r="H90" s="3"/>
      <c r="J90" s="20"/>
    </row>
    <row r="91" spans="1:10" s="21" customFormat="1" x14ac:dyDescent="0.25">
      <c r="A91" s="4"/>
      <c r="B91" s="3"/>
      <c r="C91" s="2" t="s">
        <v>4</v>
      </c>
      <c r="D91" s="2" t="s">
        <v>4</v>
      </c>
      <c r="E91" s="2" t="s">
        <v>4</v>
      </c>
      <c r="F91" s="2" t="s">
        <v>4</v>
      </c>
      <c r="G91" s="2" t="s">
        <v>4</v>
      </c>
      <c r="H91" s="3"/>
      <c r="J91" s="20"/>
    </row>
    <row r="92" spans="1:10" s="21" customFormat="1" x14ac:dyDescent="0.25">
      <c r="A92" s="4">
        <v>7</v>
      </c>
      <c r="B92" s="4" t="s">
        <v>13</v>
      </c>
      <c r="C92" s="4"/>
      <c r="D92" s="4"/>
      <c r="E92" s="4"/>
      <c r="F92" s="44"/>
      <c r="G92" s="44"/>
      <c r="H92" s="3"/>
      <c r="J92" s="20"/>
    </row>
    <row r="93" spans="1:10" s="21" customFormat="1" x14ac:dyDescent="0.25">
      <c r="A93" s="4"/>
      <c r="B93" s="43" t="s">
        <v>63</v>
      </c>
      <c r="C93" s="44">
        <v>25</v>
      </c>
      <c r="D93" s="44">
        <v>25</v>
      </c>
      <c r="E93" s="44">
        <v>30</v>
      </c>
      <c r="F93" s="44">
        <v>25</v>
      </c>
      <c r="G93" s="44">
        <v>20</v>
      </c>
      <c r="H93" s="3"/>
      <c r="J93" s="20"/>
    </row>
    <row r="94" spans="1:10" s="21" customFormat="1" x14ac:dyDescent="0.25">
      <c r="A94" s="4"/>
      <c r="B94" s="43" t="s">
        <v>64</v>
      </c>
      <c r="C94" s="44">
        <v>90</v>
      </c>
      <c r="D94" s="44">
        <v>76</v>
      </c>
      <c r="E94" s="44">
        <v>146</v>
      </c>
      <c r="F94" s="44">
        <v>91</v>
      </c>
      <c r="G94" s="44">
        <v>92.64</v>
      </c>
      <c r="H94" s="3"/>
      <c r="J94" s="20"/>
    </row>
    <row r="95" spans="1:10" s="21" customFormat="1" x14ac:dyDescent="0.25">
      <c r="A95" s="4"/>
      <c r="B95" s="43" t="s">
        <v>65</v>
      </c>
      <c r="C95" s="44">
        <v>0</v>
      </c>
      <c r="D95" s="44">
        <v>256.64</v>
      </c>
      <c r="E95" s="44">
        <v>131</v>
      </c>
      <c r="F95" s="44">
        <v>118</v>
      </c>
      <c r="G95" s="44">
        <v>109.75</v>
      </c>
      <c r="H95" s="3"/>
      <c r="J95" s="20"/>
    </row>
    <row r="96" spans="1:10" s="21" customFormat="1" hidden="1" x14ac:dyDescent="0.25">
      <c r="A96" s="4"/>
      <c r="B96" s="43" t="s">
        <v>66</v>
      </c>
      <c r="C96" s="52"/>
      <c r="D96" s="52"/>
      <c r="E96" s="52"/>
      <c r="F96" s="52" t="s">
        <v>67</v>
      </c>
      <c r="G96" s="44">
        <v>30</v>
      </c>
      <c r="H96" s="3"/>
      <c r="J96" s="20"/>
    </row>
    <row r="97" spans="2:12" x14ac:dyDescent="0.25">
      <c r="B97" s="43" t="s">
        <v>68</v>
      </c>
      <c r="C97" s="44">
        <v>103.54</v>
      </c>
      <c r="D97" s="44">
        <v>90</v>
      </c>
      <c r="E97" s="44"/>
      <c r="F97" s="44">
        <v>19.93</v>
      </c>
      <c r="G97" s="44">
        <v>25</v>
      </c>
    </row>
    <row r="98" spans="2:12" x14ac:dyDescent="0.25">
      <c r="B98" s="43" t="s">
        <v>69</v>
      </c>
      <c r="C98" s="44">
        <v>0</v>
      </c>
      <c r="D98" s="44">
        <v>601.54</v>
      </c>
      <c r="E98" s="44">
        <v>32</v>
      </c>
      <c r="F98" s="44">
        <v>45</v>
      </c>
      <c r="G98" s="44">
        <v>0</v>
      </c>
    </row>
    <row r="99" spans="2:12" x14ac:dyDescent="0.25">
      <c r="B99" s="43" t="s">
        <v>70</v>
      </c>
      <c r="C99" s="44">
        <v>0</v>
      </c>
      <c r="D99" s="44">
        <v>491</v>
      </c>
      <c r="E99" s="44"/>
      <c r="F99" s="44"/>
      <c r="G99" s="44"/>
    </row>
    <row r="100" spans="2:12" x14ac:dyDescent="0.25">
      <c r="C100" s="45">
        <f>SUM(C93:C99)</f>
        <v>218.54000000000002</v>
      </c>
      <c r="D100" s="45">
        <f>SUM(D93:D99)</f>
        <v>1540.1799999999998</v>
      </c>
      <c r="E100" s="45">
        <v>339</v>
      </c>
      <c r="F100" s="45">
        <v>298.93</v>
      </c>
      <c r="G100" s="45">
        <v>277.39</v>
      </c>
      <c r="I100" s="53"/>
      <c r="J100" s="20">
        <f>'[1]Income Expenditure'!O36+'[1]Income Expenditure'!O37-C100</f>
        <v>0</v>
      </c>
      <c r="K100" s="20"/>
      <c r="L100" s="50">
        <f>K100-J100</f>
        <v>0</v>
      </c>
    </row>
    <row r="101" spans="2:12" x14ac:dyDescent="0.25">
      <c r="C101" s="49"/>
      <c r="D101" s="49">
        <f>D100-('[1]Income Expenditure'!O36+'[1]Income Expenditure'!O37)</f>
        <v>1321.6399999999999</v>
      </c>
      <c r="E101" s="49">
        <v>0.21000000000003638</v>
      </c>
    </row>
    <row r="104" spans="2:12" x14ac:dyDescent="0.25">
      <c r="C104" s="54">
        <f>C100+C87+C76+C46-'[1]Income Expenditure'!O40</f>
        <v>0</v>
      </c>
    </row>
  </sheetData>
  <pageMargins left="0.7" right="0.7" top="0.75" bottom="0.75" header="0.3" footer="0.3"/>
  <pageSetup paperSize="9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ACCOUNTS</vt:lpstr>
      <vt:lpstr>Notes</vt:lpstr>
      <vt:lpstr>ACCOUNTS!Print_Area</vt:lpstr>
      <vt:lpstr>Notes!Print_Area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Cowie</dc:creator>
  <cp:lastModifiedBy>Sarah Cowie</cp:lastModifiedBy>
  <dcterms:created xsi:type="dcterms:W3CDTF">2020-10-07T13:24:19Z</dcterms:created>
  <dcterms:modified xsi:type="dcterms:W3CDTF">2020-10-07T13:31:11Z</dcterms:modified>
</cp:coreProperties>
</file>